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Sheet1 (2)" sheetId="4" r:id="rId1"/>
    <sheet name="Sheet2" sheetId="2" r:id="rId2"/>
    <sheet name="Sheet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O29" i="4" l="1"/>
  <c r="P14" i="4" l="1"/>
  <c r="C14" i="4" s="1"/>
  <c r="C19" i="4" l="1"/>
  <c r="Q19" i="4"/>
  <c r="E30" i="4"/>
  <c r="E21" i="4"/>
  <c r="D17" i="4"/>
  <c r="D27" i="4"/>
  <c r="D28" i="4"/>
  <c r="E7" i="4"/>
  <c r="C23" i="4"/>
  <c r="E23" i="4" s="1"/>
  <c r="C18" i="4"/>
  <c r="E18" i="4" s="1"/>
  <c r="C16" i="4"/>
  <c r="E16" i="4" s="1"/>
  <c r="D18" i="4" l="1"/>
  <c r="E4" i="4" l="1"/>
  <c r="B30" i="4"/>
  <c r="D30" i="4" s="1"/>
  <c r="B29" i="4"/>
  <c r="E29" i="4" s="1"/>
  <c r="B26" i="4"/>
  <c r="C26" i="4" s="1"/>
  <c r="B24" i="4"/>
  <c r="B23" i="4"/>
  <c r="D23" i="4" s="1"/>
  <c r="B22" i="4"/>
  <c r="B21" i="4"/>
  <c r="B19" i="4"/>
  <c r="E19" i="4" s="1"/>
  <c r="B16" i="4"/>
  <c r="D16" i="4" s="1"/>
  <c r="B15" i="4"/>
  <c r="B14" i="4"/>
  <c r="B8" i="4"/>
  <c r="D8" i="4" s="1"/>
  <c r="B7" i="4"/>
  <c r="B6" i="4"/>
  <c r="B5" i="4"/>
  <c r="C5" i="4" s="1"/>
  <c r="C25" i="4"/>
  <c r="E25" i="4" s="1"/>
  <c r="C20" i="4"/>
  <c r="E20" i="4" s="1"/>
  <c r="P15" i="4"/>
  <c r="C15" i="4" s="1"/>
  <c r="O8" i="4"/>
  <c r="C22" i="4" l="1"/>
  <c r="E22" i="4" s="1"/>
  <c r="C24" i="4"/>
  <c r="E24" i="4" s="1"/>
  <c r="C6" i="4"/>
  <c r="E6" i="4" s="1"/>
  <c r="D15" i="4"/>
  <c r="E14" i="4"/>
  <c r="C29" i="4"/>
  <c r="D4" i="4"/>
  <c r="E26" i="4"/>
  <c r="E5" i="4"/>
  <c r="B13" i="4"/>
  <c r="B3" i="4" s="1"/>
  <c r="D25" i="4"/>
  <c r="D20" i="4"/>
  <c r="D14" i="4" l="1"/>
  <c r="D24" i="4"/>
  <c r="D22" i="4"/>
  <c r="D26" i="4"/>
  <c r="D5" i="4"/>
  <c r="D29" i="4"/>
  <c r="E13" i="4"/>
  <c r="C13" i="4"/>
  <c r="C3" i="4" s="1"/>
  <c r="D3" i="4" s="1"/>
  <c r="D6" i="4"/>
  <c r="D19" i="4"/>
  <c r="D13" i="4" s="1"/>
  <c r="Q3" i="4"/>
  <c r="E3" i="4"/>
  <c r="P3" i="4" s="1"/>
</calcChain>
</file>

<file path=xl/sharedStrings.xml><?xml version="1.0" encoding="utf-8"?>
<sst xmlns="http://schemas.openxmlformats.org/spreadsheetml/2006/main" count="38" uniqueCount="37">
  <si>
    <t>დ ა ს ა ხ ე ლ ე ბ 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</si>
  <si>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</si>
  <si>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</si>
  <si>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</si>
  <si>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</si>
  <si>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</si>
  <si>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</si>
  <si>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</si>
  <si>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</si>
  <si>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</si>
  <si>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</si>
  <si>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</si>
  <si>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</si>
  <si>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</si>
  <si>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გონებრივი განვითარების შეფერხების მქონე ბავშვთა ბინაზე მოვლით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</si>
  <si>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</si>
  <si>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რიგი</t>
  </si>
  <si>
    <t>არა შშმ ბავშვები</t>
  </si>
  <si>
    <t>შშმ ბავშვები</t>
  </si>
  <si>
    <t>მძიმე და ღრმა გონებრივი ჩამორჩენის მქონე</t>
  </si>
  <si>
    <t>შშმ პირები</t>
  </si>
  <si>
    <t>სავარძელ ეტლები (ელექტრო)</t>
  </si>
  <si>
    <t>სავარძელ ეტლები (მექანიკური)</t>
  </si>
  <si>
    <t>საპროთეზო-ორთოპედიული</t>
  </si>
  <si>
    <t>სმენის აპარატები</t>
  </si>
  <si>
    <t>კოხლეარული იმპლანტი</t>
  </si>
  <si>
    <t>თვალის პროთეზი</t>
  </si>
  <si>
    <t>ხანდაზმულები</t>
  </si>
  <si>
    <t>ეკონომია</t>
  </si>
  <si>
    <t>მაქს. თვეში</t>
  </si>
  <si>
    <t>2019 ბიუჯეტი</t>
  </si>
  <si>
    <t>ახალი ბიუჯეტი</t>
  </si>
  <si>
    <t>200 ბავშვი       (1668 ოჯახი)</t>
  </si>
  <si>
    <t>ლიმიტი გაიზარდა 61 პირით</t>
  </si>
  <si>
    <t>248,6$</t>
  </si>
  <si>
    <t>პროგრამის ბიუჯეტი</t>
  </si>
  <si>
    <t>სმარტფონი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</si>
</sst>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b/>
      <sz val="10"/>
      <color rgb="FF000000"/>
      <name val="Sylfaen"/>
      <family val="1"/>
    </font>
    <font>
      <b/>
      <sz val="10"/>
      <color theme="1"/>
      <name val="Sylfaen"/>
      <family val="1"/>
    </font>
    <font>
      <sz val="9"/>
      <color rgb="FF000000"/>
      <name val="Sylfaen"/>
      <family val="1"/>
      <charset val="204"/>
    </font>
    <font>
      <b/>
      <sz val="10"/>
      <color theme="1"/>
      <name val="Calibri"/>
      <family val="2"/>
      <scheme val="minor"/>
    </font>
    <font>
      <sz val="10"/>
      <color rgb="FF000000"/>
      <name val="Sylfaen"/>
      <family val="1"/>
    </font>
    <font>
      <sz val="12"/>
      <color theme="1"/>
      <name val="Sylfaen"/>
      <family val="1"/>
    </font>
    <font>
      <b/>
      <sz val="12"/>
      <color theme="1"/>
      <name val="Sylfaen"/>
      <family val="1"/>
    </font>
    <font>
      <b/>
      <sz val="10"/>
      <color rgb="FFFF0000"/>
      <name val="Sylfaen"/>
      <family val="1"/>
    </font>
    <font>
      <sz val="9"/>
      <color rgb="FF000000"/>
      <name val="Sylfaen"/>
      <family val="1"/>
    </font>
    <font>
      <b/>
      <sz val="9"/>
      <color theme="1"/>
      <name val="Sylfaen"/>
      <family val="1"/>
    </font>
    <font>
      <b/>
      <sz val="10"/>
      <color rgb="FF92D050"/>
      <name val="Sylfaen"/>
      <family val="1"/>
    </font>
    <font>
      <b/>
      <sz val="10"/>
      <color rgb="FFC00000"/>
      <name val="Sylfaen"/>
      <family val="1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rgb="FF92D050"/>
        <bgColor rgb="FFF5F5F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F5F5F5"/>
      </patternFill>
    </fill>
    <fill>
      <patternFill patternType="solid">
        <fgColor rgb="FF00B0F0"/>
        <bgColor rgb="FFF5F5F5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NumberFormat="1" applyFont="1" applyFill="1" applyBorder="1" applyAlignment="1">
      <alignment horizontal="center" vertical="top" wrapText="1" readingOrder="1"/>
    </xf>
    <xf numFmtId="0" fontId="4" fillId="0" borderId="1" xfId="0" applyNumberFormat="1" applyFont="1" applyFill="1" applyBorder="1" applyAlignment="1">
      <alignment vertical="top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4" fillId="2" borderId="2" xfId="0" applyNumberFormat="1" applyFont="1" applyFill="1" applyBorder="1" applyAlignment="1">
      <alignment vertical="top" wrapText="1" readingOrder="1"/>
    </xf>
    <xf numFmtId="0" fontId="5" fillId="0" borderId="3" xfId="0" applyFont="1" applyBorder="1"/>
    <xf numFmtId="0" fontId="6" fillId="0" borderId="3" xfId="0" applyNumberFormat="1" applyFont="1" applyFill="1" applyBorder="1" applyAlignment="1">
      <alignment vertical="top" wrapText="1" readingOrder="1"/>
    </xf>
    <xf numFmtId="0" fontId="3" fillId="0" borderId="3" xfId="0" applyFont="1" applyBorder="1"/>
    <xf numFmtId="0" fontId="2" fillId="0" borderId="3" xfId="0" applyFont="1" applyBorder="1"/>
    <xf numFmtId="0" fontId="5" fillId="0" borderId="4" xfId="0" applyFont="1" applyBorder="1" applyAlignment="1">
      <alignment vertical="top"/>
    </xf>
    <xf numFmtId="0" fontId="4" fillId="2" borderId="5" xfId="0" applyNumberFormat="1" applyFont="1" applyFill="1" applyBorder="1" applyAlignment="1">
      <alignment vertical="top" wrapText="1" readingOrder="1"/>
    </xf>
    <xf numFmtId="0" fontId="8" fillId="2" borderId="1" xfId="0" applyNumberFormat="1" applyFont="1" applyFill="1" applyBorder="1" applyAlignment="1">
      <alignment vertical="top" wrapText="1" readingOrder="1"/>
    </xf>
    <xf numFmtId="0" fontId="9" fillId="0" borderId="0" xfId="0" applyFont="1"/>
    <xf numFmtId="0" fontId="10" fillId="0" borderId="3" xfId="0" applyFont="1" applyBorder="1"/>
    <xf numFmtId="0" fontId="10" fillId="0" borderId="0" xfId="0" applyFont="1"/>
    <xf numFmtId="0" fontId="11" fillId="2" borderId="1" xfId="0" applyNumberFormat="1" applyFont="1" applyFill="1" applyBorder="1" applyAlignment="1">
      <alignment vertical="top" wrapText="1" readingOrder="1"/>
    </xf>
    <xf numFmtId="0" fontId="10" fillId="0" borderId="3" xfId="0" applyFont="1" applyBorder="1" applyAlignment="1">
      <alignment horizontal="right"/>
    </xf>
    <xf numFmtId="0" fontId="3" fillId="0" borderId="3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12" fillId="2" borderId="1" xfId="0" applyNumberFormat="1" applyFont="1" applyFill="1" applyBorder="1" applyAlignment="1">
      <alignment vertical="top" wrapText="1" readingOrder="1"/>
    </xf>
    <xf numFmtId="0" fontId="7" fillId="0" borderId="3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4" fillId="2" borderId="3" xfId="0" applyNumberFormat="1" applyFont="1" applyFill="1" applyBorder="1" applyAlignment="1">
      <alignment vertical="top" wrapText="1" readingOrder="1"/>
    </xf>
    <xf numFmtId="0" fontId="4" fillId="2" borderId="6" xfId="0" applyNumberFormat="1" applyFont="1" applyFill="1" applyBorder="1" applyAlignment="1">
      <alignment vertical="top" wrapText="1" readingOrder="1"/>
    </xf>
    <xf numFmtId="0" fontId="4" fillId="2" borderId="7" xfId="0" applyNumberFormat="1" applyFont="1" applyFill="1" applyBorder="1" applyAlignment="1">
      <alignment vertical="top" wrapText="1" readingOrder="1"/>
    </xf>
    <xf numFmtId="0" fontId="14" fillId="2" borderId="2" xfId="0" applyNumberFormat="1" applyFont="1" applyFill="1" applyBorder="1" applyAlignment="1">
      <alignment vertical="top" wrapText="1" readingOrder="1"/>
    </xf>
    <xf numFmtId="0" fontId="14" fillId="2" borderId="3" xfId="0" applyNumberFormat="1" applyFont="1" applyFill="1" applyBorder="1" applyAlignment="1">
      <alignment vertical="top" wrapText="1" readingOrder="1"/>
    </xf>
    <xf numFmtId="0" fontId="15" fillId="2" borderId="1" xfId="0" applyNumberFormat="1" applyFont="1" applyFill="1" applyBorder="1" applyAlignment="1">
      <alignment vertical="top" wrapText="1" readingOrder="1"/>
    </xf>
    <xf numFmtId="0" fontId="15" fillId="2" borderId="3" xfId="0" applyNumberFormat="1" applyFont="1" applyFill="1" applyBorder="1" applyAlignment="1">
      <alignment vertical="top" wrapText="1" readingOrder="1"/>
    </xf>
    <xf numFmtId="0" fontId="4" fillId="3" borderId="1" xfId="0" applyNumberFormat="1" applyFont="1" applyFill="1" applyBorder="1" applyAlignment="1">
      <alignment vertical="top" wrapText="1" readingOrder="1"/>
    </xf>
    <xf numFmtId="0" fontId="4" fillId="3" borderId="5" xfId="0" applyNumberFormat="1" applyFont="1" applyFill="1" applyBorder="1" applyAlignment="1">
      <alignment vertical="top" wrapText="1" readingOrder="1"/>
    </xf>
    <xf numFmtId="0" fontId="3" fillId="4" borderId="3" xfId="0" applyFont="1" applyFill="1" applyBorder="1" applyAlignment="1">
      <alignment vertical="top"/>
    </xf>
    <xf numFmtId="0" fontId="2" fillId="4" borderId="3" xfId="0" applyFont="1" applyFill="1" applyBorder="1"/>
    <xf numFmtId="0" fontId="1" fillId="4" borderId="3" xfId="0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vertical="top" wrapText="1" readingOrder="1"/>
    </xf>
    <xf numFmtId="0" fontId="3" fillId="4" borderId="3" xfId="0" applyFont="1" applyFill="1" applyBorder="1"/>
    <xf numFmtId="0" fontId="10" fillId="4" borderId="3" xfId="0" applyFont="1" applyFill="1" applyBorder="1"/>
    <xf numFmtId="0" fontId="15" fillId="3" borderId="7" xfId="0" applyNumberFormat="1" applyFont="1" applyFill="1" applyBorder="1" applyAlignment="1">
      <alignment vertical="top" wrapText="1" readingOrder="1"/>
    </xf>
    <xf numFmtId="4" fontId="11" fillId="3" borderId="1" xfId="0" applyNumberFormat="1" applyFont="1" applyFill="1" applyBorder="1" applyAlignment="1">
      <alignment vertical="top" wrapText="1" readingOrder="1"/>
    </xf>
    <xf numFmtId="4" fontId="11" fillId="2" borderId="1" xfId="0" applyNumberFormat="1" applyFont="1" applyFill="1" applyBorder="1" applyAlignment="1">
      <alignment vertical="top" wrapText="1" readingOrder="1"/>
    </xf>
    <xf numFmtId="4" fontId="0" fillId="0" borderId="0" xfId="0" applyNumberFormat="1"/>
    <xf numFmtId="4" fontId="11" fillId="2" borderId="1" xfId="0" applyNumberFormat="1" applyFont="1" applyFill="1" applyBorder="1" applyAlignment="1">
      <alignment horizontal="right" vertical="top" wrapText="1" readingOrder="1"/>
    </xf>
    <xf numFmtId="4" fontId="4" fillId="2" borderId="1" xfId="0" applyNumberFormat="1" applyFont="1" applyFill="1" applyBorder="1" applyAlignment="1">
      <alignment vertical="top" wrapText="1" readingOrder="1"/>
    </xf>
    <xf numFmtId="4" fontId="4" fillId="2" borderId="2" xfId="0" applyNumberFormat="1" applyFont="1" applyFill="1" applyBorder="1" applyAlignment="1">
      <alignment vertical="top" wrapText="1" readingOrder="1"/>
    </xf>
    <xf numFmtId="4" fontId="4" fillId="3" borderId="1" xfId="0" applyNumberFormat="1" applyFont="1" applyFill="1" applyBorder="1" applyAlignment="1">
      <alignment vertical="top" wrapText="1" readingOrder="1"/>
    </xf>
    <xf numFmtId="4" fontId="11" fillId="5" borderId="1" xfId="0" applyNumberFormat="1" applyFont="1" applyFill="1" applyBorder="1" applyAlignment="1">
      <alignment vertical="top" wrapText="1" readingOrder="1"/>
    </xf>
    <xf numFmtId="4" fontId="11" fillId="6" borderId="1" xfId="0" applyNumberFormat="1" applyFont="1" applyFill="1" applyBorder="1" applyAlignment="1">
      <alignment vertical="top" wrapText="1" readingOrder="1"/>
    </xf>
    <xf numFmtId="4" fontId="5" fillId="0" borderId="4" xfId="0" applyNumberFormat="1" applyFont="1" applyBorder="1"/>
    <xf numFmtId="0" fontId="1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118A~1.GAZ\AppData\Local\Temp\&#4320;&#4308;&#4304;&#4305;&#4312;&#4314;&#4312;&#4322;&#4304;&#4330;&#4312;&#4312;&#4321;%20&#4305;&#4312;&#4323;&#4335;&#4308;&#4322;&#4312;\Copy%20of%20&#4305;&#4304;&#4309;&#4328;&#4309;&#4310;&#4308;_&#4310;&#4320;&#4323;&#4316;&#4309;&#4304;_2019_9_&#4311;&#4309;&#4308;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C5">
            <v>1800000</v>
          </cell>
        </row>
        <row r="8">
          <cell r="C8">
            <v>6258300</v>
          </cell>
        </row>
        <row r="14">
          <cell r="C14">
            <v>2276500</v>
          </cell>
        </row>
        <row r="15">
          <cell r="C15">
            <v>3400000</v>
          </cell>
        </row>
        <row r="16">
          <cell r="C16">
            <v>40000</v>
          </cell>
        </row>
        <row r="17">
          <cell r="C17">
            <v>2371200</v>
          </cell>
        </row>
        <row r="18">
          <cell r="C18">
            <v>48000</v>
          </cell>
        </row>
        <row r="20">
          <cell r="C20">
            <v>537000</v>
          </cell>
        </row>
        <row r="21">
          <cell r="C21">
            <v>263000</v>
          </cell>
        </row>
        <row r="22">
          <cell r="C22">
            <v>2586000</v>
          </cell>
        </row>
        <row r="24">
          <cell r="C24">
            <v>1487900</v>
          </cell>
        </row>
        <row r="27">
          <cell r="C27">
            <v>9585000</v>
          </cell>
        </row>
        <row r="28">
          <cell r="C28">
            <v>2691200</v>
          </cell>
        </row>
        <row r="29">
          <cell r="C29">
            <v>450000</v>
          </cell>
        </row>
        <row r="30">
          <cell r="C30">
            <v>252000</v>
          </cell>
        </row>
        <row r="31">
          <cell r="C31">
            <v>255500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>
      <selection activeCell="R7" sqref="R7"/>
    </sheetView>
  </sheetViews>
  <sheetFormatPr defaultRowHeight="18" x14ac:dyDescent="0.35"/>
  <cols>
    <col min="1" max="1" width="34.7109375" customWidth="1"/>
    <col min="2" max="2" width="23" customWidth="1"/>
    <col min="3" max="3" width="16.28515625" hidden="1" customWidth="1"/>
    <col min="4" max="4" width="16.140625" hidden="1" customWidth="1"/>
    <col min="5" max="5" width="29.140625" customWidth="1"/>
    <col min="6" max="6" width="15.5703125" hidden="1" customWidth="1"/>
    <col min="7" max="7" width="7.5703125" hidden="1" customWidth="1"/>
    <col min="8" max="8" width="7" hidden="1" customWidth="1"/>
    <col min="9" max="9" width="6.7109375" hidden="1" customWidth="1"/>
    <col min="10" max="10" width="7.7109375" hidden="1" customWidth="1"/>
    <col min="11" max="11" width="10.7109375" style="17" hidden="1" customWidth="1"/>
    <col min="12" max="12" width="10.7109375" hidden="1" customWidth="1"/>
    <col min="13" max="13" width="10.85546875" hidden="1" customWidth="1"/>
    <col min="14" max="14" width="9.140625" customWidth="1"/>
    <col min="15" max="15" width="10" customWidth="1"/>
    <col min="16" max="16" width="14.28515625" customWidth="1"/>
    <col min="17" max="17" width="15.42578125" customWidth="1"/>
    <col min="18" max="19" width="9.140625" customWidth="1"/>
  </cols>
  <sheetData>
    <row r="1" spans="1:17" x14ac:dyDescent="0.35">
      <c r="A1" s="1"/>
      <c r="B1" s="2"/>
      <c r="C1" s="2"/>
      <c r="D1" s="2"/>
      <c r="E1" s="2"/>
      <c r="F1" s="2"/>
      <c r="G1" s="2"/>
      <c r="H1" s="2"/>
      <c r="I1" s="2"/>
      <c r="J1" s="1"/>
    </row>
    <row r="2" spans="1:17" ht="30" x14ac:dyDescent="0.35">
      <c r="A2" s="3" t="s">
        <v>0</v>
      </c>
      <c r="B2" s="4" t="s">
        <v>30</v>
      </c>
      <c r="C2" s="4" t="s">
        <v>31</v>
      </c>
      <c r="D2" s="5"/>
      <c r="E2" s="5" t="s">
        <v>35</v>
      </c>
      <c r="F2" s="12" t="s">
        <v>28</v>
      </c>
      <c r="G2" s="8"/>
      <c r="H2" s="8"/>
      <c r="I2" s="8"/>
      <c r="J2" s="23" t="s">
        <v>29</v>
      </c>
      <c r="K2" s="16" t="s">
        <v>16</v>
      </c>
      <c r="L2" s="25"/>
      <c r="M2" s="25"/>
      <c r="O2" s="43"/>
    </row>
    <row r="3" spans="1:17" ht="30" x14ac:dyDescent="0.35">
      <c r="A3" s="6" t="s">
        <v>1</v>
      </c>
      <c r="B3" s="45">
        <f>B4+B5+B6+B7+B8+B13+B21+B22+B23+B24+B25+B26+B29+B30</f>
        <v>35890000</v>
      </c>
      <c r="C3" s="45">
        <f>C4+C5+C6+C7+C8+C13+C21+C22+C23+C24+C25+C26+C29+C30</f>
        <v>31433974</v>
      </c>
      <c r="D3" s="46">
        <f>B3-C3</f>
        <v>4456026</v>
      </c>
      <c r="E3" s="46">
        <f>E4+E5+E6+E7+E8+E13+E21+E22+E23+E24+E25+E26+E29+E30</f>
        <v>35890000</v>
      </c>
      <c r="F3" s="50"/>
      <c r="G3" s="10"/>
      <c r="H3" s="10"/>
      <c r="I3" s="10"/>
      <c r="J3" s="11"/>
      <c r="K3" s="16"/>
      <c r="L3" s="25"/>
      <c r="M3" s="25"/>
      <c r="O3" s="43"/>
      <c r="P3" s="43">
        <f>B3-E3</f>
        <v>0</v>
      </c>
      <c r="Q3" s="43">
        <f>E8</f>
        <v>6216900</v>
      </c>
    </row>
    <row r="4" spans="1:17" ht="45" x14ac:dyDescent="0.25">
      <c r="A4" s="32" t="s">
        <v>2</v>
      </c>
      <c r="B4" s="41">
        <v>1900000</v>
      </c>
      <c r="C4" s="41">
        <v>1900000</v>
      </c>
      <c r="D4" s="47">
        <f>B4-C4</f>
        <v>0</v>
      </c>
      <c r="E4" s="41">
        <f>C4</f>
        <v>1900000</v>
      </c>
      <c r="F4" s="33">
        <v>100000</v>
      </c>
      <c r="G4" s="34"/>
      <c r="H4" s="34"/>
      <c r="I4" s="34"/>
      <c r="J4" s="35"/>
      <c r="K4" s="36" t="s">
        <v>32</v>
      </c>
      <c r="L4" s="37"/>
      <c r="M4" s="37"/>
    </row>
    <row r="5" spans="1:17" ht="30" x14ac:dyDescent="0.35">
      <c r="A5" s="6" t="s">
        <v>3</v>
      </c>
      <c r="B5" s="42">
        <f>[1]Sheet1!$C$17</f>
        <v>2371200</v>
      </c>
      <c r="C5" s="42">
        <f>B5</f>
        <v>2371200</v>
      </c>
      <c r="D5" s="47">
        <f t="shared" ref="D5:D30" si="0">B5-C5</f>
        <v>0</v>
      </c>
      <c r="E5" s="48">
        <f>C5</f>
        <v>2371200</v>
      </c>
      <c r="F5" s="13">
        <v>200000</v>
      </c>
      <c r="G5" s="10"/>
      <c r="H5" s="10"/>
      <c r="I5" s="10"/>
      <c r="J5" s="11"/>
      <c r="K5" s="16">
        <v>560</v>
      </c>
      <c r="L5" s="6"/>
      <c r="M5" s="30"/>
    </row>
    <row r="6" spans="1:17" ht="30" x14ac:dyDescent="0.35">
      <c r="A6" s="6" t="s">
        <v>4</v>
      </c>
      <c r="B6" s="42">
        <f>[1]Sheet1!$C$15</f>
        <v>3400000</v>
      </c>
      <c r="C6" s="42">
        <f>B6-F6</f>
        <v>3030000</v>
      </c>
      <c r="D6" s="47">
        <f t="shared" si="0"/>
        <v>370000</v>
      </c>
      <c r="E6" s="48">
        <f>C6</f>
        <v>3030000</v>
      </c>
      <c r="F6" s="13">
        <v>370000</v>
      </c>
      <c r="G6" s="20"/>
      <c r="H6" s="20"/>
      <c r="I6" s="20"/>
      <c r="J6" s="21"/>
      <c r="K6" s="16">
        <v>10</v>
      </c>
      <c r="L6" s="6"/>
      <c r="M6" s="27"/>
    </row>
    <row r="7" spans="1:17" ht="30" x14ac:dyDescent="0.35">
      <c r="A7" s="6" t="s">
        <v>5</v>
      </c>
      <c r="B7" s="42">
        <f>[1]Sheet1!$C$16</f>
        <v>40000</v>
      </c>
      <c r="C7" s="42">
        <v>40000</v>
      </c>
      <c r="D7" s="47"/>
      <c r="E7" s="42">
        <f>C7</f>
        <v>40000</v>
      </c>
      <c r="F7" s="13"/>
      <c r="G7" s="10"/>
      <c r="H7" s="10"/>
      <c r="I7" s="10"/>
      <c r="J7" s="11"/>
      <c r="K7" s="16"/>
      <c r="L7" s="7"/>
      <c r="M7" s="25"/>
    </row>
    <row r="8" spans="1:17" ht="37.5" customHeight="1" x14ac:dyDescent="0.35">
      <c r="A8" s="6" t="s">
        <v>6</v>
      </c>
      <c r="B8" s="42">
        <f>[1]Sheet1!$C$8</f>
        <v>6258300</v>
      </c>
      <c r="C8" s="42">
        <v>4493680</v>
      </c>
      <c r="D8" s="47">
        <f t="shared" si="0"/>
        <v>1764620</v>
      </c>
      <c r="E8" s="49">
        <v>6216900</v>
      </c>
      <c r="F8" s="13">
        <v>1800000</v>
      </c>
      <c r="G8" s="20"/>
      <c r="H8" s="10"/>
      <c r="I8" s="10"/>
      <c r="J8" s="21"/>
      <c r="K8" s="16">
        <v>255</v>
      </c>
      <c r="L8" s="7"/>
      <c r="M8" s="31"/>
      <c r="O8">
        <f>61*2*290</f>
        <v>35380</v>
      </c>
      <c r="P8" s="51" t="s">
        <v>33</v>
      </c>
    </row>
    <row r="9" spans="1:17" x14ac:dyDescent="0.35">
      <c r="A9" s="9" t="s">
        <v>17</v>
      </c>
      <c r="B9" s="18"/>
      <c r="C9" s="6"/>
      <c r="D9" s="47"/>
      <c r="E9" s="6"/>
      <c r="F9" s="13"/>
      <c r="G9" s="10"/>
      <c r="H9" s="10"/>
      <c r="I9" s="10"/>
      <c r="J9" s="11"/>
      <c r="K9" s="16"/>
      <c r="L9" s="7"/>
      <c r="M9" s="25"/>
    </row>
    <row r="10" spans="1:17" x14ac:dyDescent="0.35">
      <c r="A10" s="9" t="s">
        <v>18</v>
      </c>
      <c r="B10" s="18"/>
      <c r="C10" s="6"/>
      <c r="D10" s="47"/>
      <c r="E10" s="6"/>
      <c r="F10" s="13"/>
      <c r="G10" s="10"/>
      <c r="H10" s="10"/>
      <c r="I10" s="10"/>
      <c r="J10" s="11"/>
      <c r="K10" s="16"/>
      <c r="L10" s="7"/>
      <c r="M10" s="25"/>
    </row>
    <row r="11" spans="1:17" ht="25.5" x14ac:dyDescent="0.35">
      <c r="A11" s="9" t="s">
        <v>19</v>
      </c>
      <c r="B11" s="6"/>
      <c r="C11" s="6"/>
      <c r="D11" s="47"/>
      <c r="E11" s="6"/>
      <c r="F11" s="13"/>
      <c r="G11" s="10"/>
      <c r="H11" s="10"/>
      <c r="I11" s="10"/>
      <c r="J11" s="11"/>
      <c r="K11" s="16"/>
      <c r="L11" s="7"/>
      <c r="M11" s="25"/>
    </row>
    <row r="12" spans="1:17" x14ac:dyDescent="0.35">
      <c r="A12" s="9" t="s">
        <v>20</v>
      </c>
      <c r="B12" s="6"/>
      <c r="C12" s="6"/>
      <c r="D12" s="47"/>
      <c r="E12" s="6"/>
      <c r="F12" s="13"/>
      <c r="G12" s="10"/>
      <c r="H12" s="10"/>
      <c r="I12" s="10"/>
      <c r="J12" s="11"/>
      <c r="K12" s="16"/>
      <c r="L12" s="7"/>
      <c r="M12" s="25"/>
    </row>
    <row r="13" spans="1:17" ht="30" x14ac:dyDescent="0.35">
      <c r="A13" s="6" t="s">
        <v>7</v>
      </c>
      <c r="B13" s="42">
        <f>SUM(B14:B20)</f>
        <v>5278900</v>
      </c>
      <c r="C13" s="42">
        <f t="shared" ref="C13:E13" si="1">SUM(C14:C20)</f>
        <v>3409494</v>
      </c>
      <c r="D13" s="42">
        <f t="shared" si="1"/>
        <v>1869406</v>
      </c>
      <c r="E13" s="48">
        <f t="shared" si="1"/>
        <v>6072300</v>
      </c>
      <c r="F13" s="13"/>
      <c r="G13" s="10"/>
      <c r="H13" s="10"/>
      <c r="I13" s="10"/>
      <c r="J13" s="11"/>
      <c r="K13" s="16"/>
      <c r="L13" s="7"/>
      <c r="M13" s="31"/>
    </row>
    <row r="14" spans="1:17" x14ac:dyDescent="0.35">
      <c r="A14" s="9" t="s">
        <v>21</v>
      </c>
      <c r="B14" s="42">
        <f>[1]Sheet1!$C$20</f>
        <v>537000</v>
      </c>
      <c r="C14" s="42">
        <f>P14*40</f>
        <v>191400</v>
      </c>
      <c r="D14" s="47">
        <f t="shared" si="0"/>
        <v>345600</v>
      </c>
      <c r="E14" s="48">
        <f>B14+C14</f>
        <v>728400</v>
      </c>
      <c r="F14" s="13"/>
      <c r="G14" s="10"/>
      <c r="H14" s="10"/>
      <c r="I14" s="10"/>
      <c r="J14" s="11"/>
      <c r="K14" s="16">
        <v>40</v>
      </c>
      <c r="L14" s="7"/>
      <c r="M14" s="25"/>
      <c r="O14">
        <v>1650</v>
      </c>
      <c r="P14">
        <f>O14*2.9</f>
        <v>4785</v>
      </c>
    </row>
    <row r="15" spans="1:17" x14ac:dyDescent="0.35">
      <c r="A15" s="9" t="s">
        <v>22</v>
      </c>
      <c r="B15" s="42">
        <f>[1]Sheet1!$C$21</f>
        <v>263000</v>
      </c>
      <c r="C15" s="42">
        <f>P15*100</f>
        <v>72094</v>
      </c>
      <c r="D15" s="47">
        <f t="shared" si="0"/>
        <v>190906</v>
      </c>
      <c r="E15" s="48">
        <v>335000</v>
      </c>
      <c r="F15" s="6"/>
      <c r="G15" s="10"/>
      <c r="H15" s="10"/>
      <c r="I15" s="10"/>
      <c r="J15" s="11"/>
      <c r="K15" s="16">
        <v>70</v>
      </c>
      <c r="L15" s="28"/>
      <c r="M15" s="29"/>
      <c r="O15" t="s">
        <v>34</v>
      </c>
      <c r="P15">
        <f>248.6*2.9</f>
        <v>720.93999999999994</v>
      </c>
    </row>
    <row r="16" spans="1:17" x14ac:dyDescent="0.35">
      <c r="A16" s="9" t="s">
        <v>23</v>
      </c>
      <c r="B16" s="44">
        <f>[1]Sheet1!$C$22</f>
        <v>2586000</v>
      </c>
      <c r="C16" s="44">
        <f>[1]Sheet1!$C$22</f>
        <v>2586000</v>
      </c>
      <c r="D16" s="47">
        <f t="shared" si="0"/>
        <v>0</v>
      </c>
      <c r="E16" s="42">
        <f>C16</f>
        <v>2586000</v>
      </c>
      <c r="F16" s="13"/>
      <c r="G16" s="10"/>
      <c r="H16" s="10"/>
      <c r="I16" s="10"/>
      <c r="J16" s="11"/>
      <c r="K16" s="16">
        <v>94</v>
      </c>
      <c r="L16" s="7"/>
      <c r="M16" s="25"/>
    </row>
    <row r="17" spans="1:17" x14ac:dyDescent="0.35">
      <c r="A17" s="9" t="s">
        <v>26</v>
      </c>
      <c r="B17" s="22"/>
      <c r="C17" s="6"/>
      <c r="D17" s="47">
        <f t="shared" si="0"/>
        <v>0</v>
      </c>
      <c r="E17" s="6"/>
      <c r="F17" s="13"/>
      <c r="G17" s="10"/>
      <c r="H17" s="10"/>
      <c r="I17" s="10"/>
      <c r="J17" s="11"/>
      <c r="K17" s="16"/>
      <c r="L17" s="7"/>
      <c r="M17" s="25"/>
    </row>
    <row r="18" spans="1:17" x14ac:dyDescent="0.35">
      <c r="A18" s="9" t="s">
        <v>24</v>
      </c>
      <c r="B18" s="42">
        <v>375000</v>
      </c>
      <c r="C18" s="42">
        <f>500*270</f>
        <v>135000</v>
      </c>
      <c r="D18" s="47">
        <f t="shared" si="0"/>
        <v>240000</v>
      </c>
      <c r="E18" s="48">
        <f>C18+B18</f>
        <v>510000</v>
      </c>
      <c r="F18" s="13">
        <v>15000</v>
      </c>
      <c r="G18" s="10"/>
      <c r="H18" s="10"/>
      <c r="I18" s="10"/>
      <c r="J18" s="11"/>
      <c r="K18" s="16">
        <v>228</v>
      </c>
      <c r="L18" s="7"/>
      <c r="M18" s="25"/>
    </row>
    <row r="19" spans="1:17" x14ac:dyDescent="0.35">
      <c r="A19" s="9" t="s">
        <v>25</v>
      </c>
      <c r="B19" s="42">
        <f>[1]Sheet1!$C$24</f>
        <v>1487900</v>
      </c>
      <c r="C19" s="42">
        <f>O19*P19</f>
        <v>395000</v>
      </c>
      <c r="D19" s="47">
        <f t="shared" si="0"/>
        <v>1092900</v>
      </c>
      <c r="E19" s="48">
        <f>B19+C19</f>
        <v>1882900</v>
      </c>
      <c r="F19" s="13"/>
      <c r="G19" s="10"/>
      <c r="H19" s="10"/>
      <c r="I19" s="10"/>
      <c r="J19" s="11"/>
      <c r="K19" s="19">
        <v>31</v>
      </c>
      <c r="L19" s="7"/>
      <c r="M19" s="25"/>
      <c r="O19">
        <v>39500</v>
      </c>
      <c r="P19">
        <v>10</v>
      </c>
      <c r="Q19">
        <f>O19*P19</f>
        <v>395000</v>
      </c>
    </row>
    <row r="20" spans="1:17" x14ac:dyDescent="0.35">
      <c r="A20" s="9" t="s">
        <v>36</v>
      </c>
      <c r="B20" s="42">
        <v>30000</v>
      </c>
      <c r="C20" s="42">
        <f>B20+P20</f>
        <v>30000</v>
      </c>
      <c r="D20" s="47">
        <f t="shared" si="0"/>
        <v>0</v>
      </c>
      <c r="E20" s="48">
        <f t="shared" ref="E20:E26" si="2">C20</f>
        <v>30000</v>
      </c>
      <c r="F20" s="13"/>
      <c r="G20" s="10"/>
      <c r="H20" s="10"/>
      <c r="I20" s="10"/>
      <c r="J20" s="11"/>
      <c r="K20" s="16">
        <v>21</v>
      </c>
      <c r="L20" s="7"/>
      <c r="M20" s="25"/>
    </row>
    <row r="21" spans="1:17" ht="33" customHeight="1" x14ac:dyDescent="0.35">
      <c r="A21" s="6" t="s">
        <v>8</v>
      </c>
      <c r="B21" s="42">
        <f>[1]Sheet1!$C$18</f>
        <v>48000</v>
      </c>
      <c r="C21" s="42">
        <v>48000</v>
      </c>
      <c r="D21" s="47"/>
      <c r="E21" s="42">
        <f t="shared" si="2"/>
        <v>48000</v>
      </c>
      <c r="F21" s="13"/>
      <c r="G21" s="10"/>
      <c r="H21" s="10"/>
      <c r="I21" s="10"/>
      <c r="J21" s="11"/>
      <c r="K21" s="16"/>
      <c r="L21" s="6"/>
      <c r="M21" s="26"/>
    </row>
    <row r="22" spans="1:17" ht="30" x14ac:dyDescent="0.35">
      <c r="A22" s="6" t="s">
        <v>9</v>
      </c>
      <c r="B22" s="42">
        <f>[1]Sheet1!$C$29</f>
        <v>450000</v>
      </c>
      <c r="C22" s="42">
        <f>B22-F22</f>
        <v>428000</v>
      </c>
      <c r="D22" s="47">
        <f t="shared" si="0"/>
        <v>22000</v>
      </c>
      <c r="E22" s="48">
        <f t="shared" si="2"/>
        <v>428000</v>
      </c>
      <c r="F22" s="13">
        <v>22000</v>
      </c>
      <c r="G22" s="20"/>
      <c r="H22" s="20"/>
      <c r="I22" s="20"/>
      <c r="J22" s="21"/>
      <c r="K22" s="16"/>
      <c r="L22" s="6"/>
      <c r="M22" s="30"/>
    </row>
    <row r="23" spans="1:17" x14ac:dyDescent="0.35">
      <c r="A23" s="32" t="s">
        <v>10</v>
      </c>
      <c r="B23" s="41">
        <f>[1]Sheet1!$C$27</f>
        <v>9585000</v>
      </c>
      <c r="C23" s="41">
        <f>[1]Sheet1!$C$27</f>
        <v>9585000</v>
      </c>
      <c r="D23" s="47">
        <f t="shared" si="0"/>
        <v>0</v>
      </c>
      <c r="E23" s="41">
        <f t="shared" si="2"/>
        <v>9585000</v>
      </c>
      <c r="F23" s="33">
        <v>100000</v>
      </c>
      <c r="G23" s="38"/>
      <c r="H23" s="38"/>
      <c r="I23" s="38"/>
      <c r="J23" s="35"/>
      <c r="K23" s="39"/>
      <c r="L23" s="32"/>
      <c r="M23" s="40"/>
    </row>
    <row r="24" spans="1:17" ht="30" x14ac:dyDescent="0.35">
      <c r="A24" s="6" t="s">
        <v>11</v>
      </c>
      <c r="B24" s="42">
        <f>[1]Sheet1!$C$28</f>
        <v>2691200</v>
      </c>
      <c r="C24" s="42">
        <f>B24-F24</f>
        <v>2601200</v>
      </c>
      <c r="D24" s="47">
        <f t="shared" si="0"/>
        <v>90000</v>
      </c>
      <c r="E24" s="48">
        <f t="shared" si="2"/>
        <v>2601200</v>
      </c>
      <c r="F24" s="13">
        <v>90000</v>
      </c>
      <c r="G24" s="10"/>
      <c r="H24" s="10"/>
      <c r="I24" s="10"/>
      <c r="J24" s="21"/>
      <c r="K24" s="16"/>
      <c r="L24" s="7"/>
      <c r="M24" s="31"/>
    </row>
    <row r="25" spans="1:17" ht="30" x14ac:dyDescent="0.35">
      <c r="A25" s="6" t="s">
        <v>12</v>
      </c>
      <c r="B25" s="42">
        <v>1083400</v>
      </c>
      <c r="C25" s="42">
        <f>B25-F25</f>
        <v>813400</v>
      </c>
      <c r="D25" s="47">
        <f t="shared" si="0"/>
        <v>270000</v>
      </c>
      <c r="E25" s="48">
        <f t="shared" si="2"/>
        <v>813400</v>
      </c>
      <c r="F25" s="13">
        <v>270000</v>
      </c>
      <c r="G25" s="10"/>
      <c r="H25" s="10"/>
      <c r="I25" s="10"/>
      <c r="J25" s="21"/>
      <c r="K25" s="16"/>
      <c r="L25" s="7"/>
      <c r="M25" s="31"/>
    </row>
    <row r="26" spans="1:17" ht="30" x14ac:dyDescent="0.25">
      <c r="A26" s="6" t="s">
        <v>13</v>
      </c>
      <c r="B26" s="42">
        <f>[1]Sheet1!$C$14</f>
        <v>2276500</v>
      </c>
      <c r="C26" s="42">
        <f>B26</f>
        <v>2276500</v>
      </c>
      <c r="D26" s="47">
        <f t="shared" si="0"/>
        <v>0</v>
      </c>
      <c r="E26" s="48">
        <f t="shared" si="2"/>
        <v>2276500</v>
      </c>
      <c r="F26" s="13">
        <v>230000</v>
      </c>
      <c r="G26" s="20"/>
      <c r="H26" s="20"/>
      <c r="I26" s="20"/>
      <c r="J26" s="11"/>
      <c r="K26" s="24">
        <v>86</v>
      </c>
      <c r="L26" s="7"/>
      <c r="M26" s="25"/>
    </row>
    <row r="27" spans="1:17" x14ac:dyDescent="0.35">
      <c r="A27" s="14" t="s">
        <v>20</v>
      </c>
      <c r="B27" s="6"/>
      <c r="C27" s="6"/>
      <c r="D27" s="47">
        <f t="shared" si="0"/>
        <v>0</v>
      </c>
      <c r="E27" s="6"/>
      <c r="F27" s="13"/>
      <c r="G27" s="10"/>
      <c r="H27" s="10"/>
      <c r="I27" s="10"/>
      <c r="J27" s="11"/>
      <c r="K27" s="16"/>
      <c r="L27" s="7"/>
      <c r="M27" s="25"/>
    </row>
    <row r="28" spans="1:17" x14ac:dyDescent="0.35">
      <c r="A28" s="14" t="s">
        <v>27</v>
      </c>
      <c r="B28" s="6"/>
      <c r="C28" s="6"/>
      <c r="D28" s="47">
        <f t="shared" si="0"/>
        <v>0</v>
      </c>
      <c r="E28" s="6"/>
      <c r="F28" s="13"/>
      <c r="G28" s="10"/>
      <c r="H28" s="10"/>
      <c r="I28" s="10"/>
      <c r="J28" s="11"/>
      <c r="K28" s="16"/>
      <c r="L28" s="7"/>
      <c r="M28" s="25"/>
    </row>
    <row r="29" spans="1:17" ht="60" x14ac:dyDescent="0.35">
      <c r="A29" s="6" t="s">
        <v>14</v>
      </c>
      <c r="B29" s="42">
        <f>[1]Sheet1!$C$30</f>
        <v>252000</v>
      </c>
      <c r="C29" s="42">
        <f>B29-F29</f>
        <v>182000</v>
      </c>
      <c r="D29" s="47">
        <f t="shared" si="0"/>
        <v>70000</v>
      </c>
      <c r="E29" s="49">
        <f>B29</f>
        <v>252000</v>
      </c>
      <c r="F29" s="13">
        <v>70000</v>
      </c>
      <c r="G29" s="20"/>
      <c r="H29" s="20"/>
      <c r="I29" s="20"/>
      <c r="J29" s="21"/>
      <c r="K29" s="16"/>
      <c r="L29" s="7"/>
      <c r="M29" s="31"/>
      <c r="O29" s="43">
        <f>B29-C29</f>
        <v>70000</v>
      </c>
    </row>
    <row r="30" spans="1:17" ht="90" x14ac:dyDescent="0.35">
      <c r="A30" s="6" t="s">
        <v>15</v>
      </c>
      <c r="B30" s="42">
        <f>[1]Sheet1!$C$31</f>
        <v>255500</v>
      </c>
      <c r="C30" s="42">
        <v>255500</v>
      </c>
      <c r="D30" s="47">
        <f t="shared" si="0"/>
        <v>0</v>
      </c>
      <c r="E30" s="42">
        <f>C30</f>
        <v>255500</v>
      </c>
      <c r="F30" s="13"/>
      <c r="G30" s="20"/>
      <c r="H30" s="20"/>
      <c r="I30" s="20"/>
      <c r="J30" s="20"/>
      <c r="K30" s="16"/>
      <c r="L30" s="7"/>
      <c r="M30" s="31"/>
    </row>
    <row r="31" spans="1:17" x14ac:dyDescent="0.35">
      <c r="A31" s="1"/>
      <c r="B31" s="2"/>
      <c r="C31" s="2"/>
      <c r="D31" s="2"/>
      <c r="E31" s="2"/>
      <c r="F31" s="2">
        <v>3267000</v>
      </c>
      <c r="G31" s="2"/>
      <c r="H31" s="2"/>
      <c r="I31" s="2"/>
      <c r="J31" s="1"/>
    </row>
    <row r="32" spans="1:17" x14ac:dyDescent="0.35">
      <c r="A32" s="1"/>
      <c r="B32" s="2"/>
      <c r="C32" s="2"/>
      <c r="D32" s="2"/>
      <c r="E32" s="2"/>
      <c r="F32" s="15"/>
      <c r="G32" s="2"/>
      <c r="H32" s="2"/>
      <c r="I32" s="2"/>
      <c r="J32" s="1"/>
      <c r="M32" s="15"/>
    </row>
    <row r="33" spans="1:13" x14ac:dyDescent="0.35">
      <c r="A33" s="1"/>
      <c r="B33" s="2"/>
      <c r="C33" s="2"/>
      <c r="D33" s="2"/>
      <c r="E33" s="2"/>
      <c r="F33" s="2"/>
      <c r="G33" s="2"/>
      <c r="H33" s="2"/>
      <c r="I33" s="2"/>
      <c r="J33" s="1"/>
      <c r="M33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2019-11-01T08:49:14Z</dcterms:modified>
</cp:coreProperties>
</file>